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bcoulombe_cegepadistance_ca/Documents/A_télétravail/CAD/à supprimer/"/>
    </mc:Choice>
  </mc:AlternateContent>
  <xr:revisionPtr revIDLastSave="45" documentId="8_{4ECB5D6C-5BBF-4F1A-9AFF-E2A136954231}" xr6:coauthVersionLast="47" xr6:coauthVersionMax="47" xr10:uidLastSave="{2DCFD31B-C246-4081-B73A-A53BCD7A884E}"/>
  <bookViews>
    <workbookView xWindow="-120" yWindow="-120" windowWidth="29040" windowHeight="15990" xr2:uid="{A35EF1DC-21CF-47A2-89F5-2BBF5890A9C2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" l="1"/>
  <c r="AC12" i="1" s="1"/>
  <c r="AD12" i="1" s="1"/>
  <c r="AE12" i="1" s="1"/>
  <c r="O12" i="1"/>
  <c r="P12" i="1" s="1"/>
  <c r="Q12" i="1" s="1"/>
  <c r="R12" i="1" s="1"/>
  <c r="V12" i="1" s="1"/>
  <c r="W12" i="1" s="1"/>
  <c r="X12" i="1" s="1"/>
  <c r="N12" i="1"/>
  <c r="M12" i="1"/>
  <c r="AF12" i="1" l="1"/>
  <c r="AG12" i="1" l="1"/>
  <c r="AH12" i="1" l="1"/>
  <c r="AI12" i="1" s="1"/>
  <c r="AJ12" i="1" s="1"/>
  <c r="AK12" i="1" s="1"/>
  <c r="O11" i="1" l="1"/>
  <c r="P11" i="1" s="1"/>
  <c r="Q11" i="1" s="1"/>
  <c r="R11" i="1" s="1"/>
  <c r="V11" i="1" s="1"/>
  <c r="N11" i="1"/>
  <c r="M11" i="1"/>
  <c r="AB10" i="1" l="1"/>
  <c r="N10" i="1"/>
  <c r="L10" i="1"/>
  <c r="O10" i="1" s="1"/>
  <c r="P10" i="1" s="1"/>
  <c r="Q10" i="1" s="1"/>
  <c r="R10" i="1" s="1"/>
  <c r="V10" i="1" s="1"/>
  <c r="W10" i="1" s="1"/>
  <c r="M10" i="1" l="1"/>
  <c r="AC10" i="1"/>
  <c r="AD10" i="1" s="1"/>
  <c r="AE10" i="1" l="1"/>
  <c r="AF10" i="1" l="1"/>
  <c r="AG10" i="1" s="1"/>
  <c r="AH10" i="1" s="1"/>
  <c r="AI10" i="1" s="1"/>
  <c r="AJ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tc={82BF1AF8-946C-495F-9697-5E55E6531072}</author>
  </authors>
  <commentList>
    <comment ref="D11" authorId="0" shapeId="0" xr:uid="{82BF1AF8-946C-495F-9697-5E55E65310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du cours pas trouvé dans le menu de vérification du calcul de parcours
Réponse :
    Est-ce qu'il faut limiter la durée minimum et maximum pour ce stage? Selon le guide, la durée est de 4 à 7 semaines (140h)
Réponse :
    Dans le diagramme du parcours personnalisé, l'odre des devoirs est inversé
Réponse :
    Les tâches A, B, C sont remplacées par les examens 1, 2, 3. Faut-il une explication la correspondance sur l'interface?
Réponse :
    Possible ajouter le nombre d'heure hebdo pour les stages = 20?</t>
      </text>
    </comment>
  </commentList>
</comments>
</file>

<file path=xl/sharedStrings.xml><?xml version="1.0" encoding="utf-8"?>
<sst xmlns="http://schemas.openxmlformats.org/spreadsheetml/2006/main" count="52" uniqueCount="49">
  <si>
    <t>STATUTINS</t>
  </si>
  <si>
    <t>NUMERODA</t>
  </si>
  <si>
    <t>NOSEQINSCR</t>
  </si>
  <si>
    <t>CODEOPTVERAFF</t>
  </si>
  <si>
    <t>DATEDEBCOURS</t>
  </si>
  <si>
    <t>NBDEVOIRS</t>
  </si>
  <si>
    <t>NBEXAMENS</t>
  </si>
  <si>
    <t>DATEECHDEV</t>
  </si>
  <si>
    <t>D1_estime</t>
  </si>
  <si>
    <t>Tot_Coe_MedD</t>
  </si>
  <si>
    <t>nb_h_etude</t>
  </si>
  <si>
    <t>nb_h_hebdo</t>
  </si>
  <si>
    <t>Tot_D_pred</t>
  </si>
  <si>
    <t>nb_j_eche_dev</t>
  </si>
  <si>
    <t>D1_pred</t>
  </si>
  <si>
    <t>D2_pred</t>
  </si>
  <si>
    <t>D3_pred</t>
  </si>
  <si>
    <t>D4_pred</t>
  </si>
  <si>
    <t>D5_pred</t>
  </si>
  <si>
    <t>D6_pred</t>
  </si>
  <si>
    <t>D7_pred</t>
  </si>
  <si>
    <t>E1_pred</t>
  </si>
  <si>
    <t>E2_pred</t>
  </si>
  <si>
    <t>E3_pred</t>
  </si>
  <si>
    <t>Différence</t>
  </si>
  <si>
    <t>DATEFINSOUHAIT</t>
  </si>
  <si>
    <t>nb_jour_pa</t>
  </si>
  <si>
    <t>TotD_pa</t>
  </si>
  <si>
    <t>nb_h_pa</t>
  </si>
  <si>
    <t>D1_pred_pa</t>
  </si>
  <si>
    <t>D2_pred_pa</t>
  </si>
  <si>
    <t>D3_pred_pa</t>
  </si>
  <si>
    <t>D4_pred_pa</t>
  </si>
  <si>
    <t>E1_pred_pa</t>
  </si>
  <si>
    <t>E2_pred_pa</t>
  </si>
  <si>
    <t>E3_pred_pa</t>
  </si>
  <si>
    <t>1</t>
  </si>
  <si>
    <t xml:space="preserve">410-654-FD-60-1                    </t>
  </si>
  <si>
    <t>+1j à partir de D2</t>
  </si>
  <si>
    <t>+3 jours</t>
  </si>
  <si>
    <t xml:space="preserve">410-664-FD-60-2                    </t>
  </si>
  <si>
    <t xml:space="preserve">604-303-FD-60-2                    </t>
  </si>
  <si>
    <t>Grande différence</t>
  </si>
  <si>
    <t>+4 jours</t>
  </si>
  <si>
    <t>Données système (COBA)</t>
  </si>
  <si>
    <t>Données tableaux de coefficient</t>
  </si>
  <si>
    <t>Données calculées par l'algorithme</t>
  </si>
  <si>
    <t>Parcours personnalisé</t>
  </si>
  <si>
    <t>Parcours accéléré (avec date de fin souhaitée)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</si>
</sst>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0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15" fontId="1" fillId="0" borderId="2" xfId="1" applyNumberFormat="1" applyFont="1" applyBorder="1" applyAlignment="1">
      <alignment horizontal="right" wrapText="1"/>
    </xf>
    <xf numFmtId="0" fontId="1" fillId="2" borderId="3" xfId="1" applyFont="1" applyFill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2" fontId="1" fillId="2" borderId="3" xfId="1" applyNumberFormat="1" applyFont="1" applyFill="1" applyBorder="1" applyAlignment="1">
      <alignment horizontal="center"/>
    </xf>
    <xf numFmtId="14" fontId="1" fillId="2" borderId="1" xfId="1" applyNumberFormat="1" applyFont="1" applyFill="1" applyBorder="1" applyAlignment="1">
      <alignment horizontal="center"/>
    </xf>
    <xf numFmtId="14" fontId="1" fillId="0" borderId="2" xfId="1" applyNumberFormat="1" applyFont="1" applyBorder="1" applyAlignment="1">
      <alignment horizontal="right" wrapText="1"/>
    </xf>
    <xf numFmtId="0" fontId="1" fillId="3" borderId="2" xfId="1" applyFont="1" applyFill="1" applyBorder="1" applyAlignment="1">
      <alignment horizontal="right" wrapText="1"/>
    </xf>
    <xf numFmtId="0" fontId="1" fillId="3" borderId="2" xfId="1" applyFont="1" applyFill="1" applyBorder="1" applyAlignment="1">
      <alignment wrapText="1"/>
    </xf>
    <xf numFmtId="15" fontId="1" fillId="3" borderId="2" xfId="1" applyNumberFormat="1" applyFont="1" applyFill="1" applyBorder="1" applyAlignment="1">
      <alignment horizontal="right" wrapText="1"/>
    </xf>
    <xf numFmtId="14" fontId="1" fillId="3" borderId="2" xfId="1" applyNumberFormat="1" applyFont="1" applyFill="1" applyBorder="1" applyAlignment="1">
      <alignment horizontal="right" wrapText="1"/>
    </xf>
    <xf numFmtId="0" fontId="0" fillId="4" borderId="0" xfId="0" applyFill="1"/>
    <xf numFmtId="2" fontId="0" fillId="4" borderId="0" xfId="0" applyNumberFormat="1" applyFill="1"/>
    <xf numFmtId="0" fontId="0" fillId="3" borderId="0" xfId="0" applyFill="1"/>
    <xf numFmtId="0" fontId="0" fillId="5" borderId="0" xfId="0" applyFill="1"/>
    <xf numFmtId="0" fontId="0" fillId="7" borderId="0" xfId="0" quotePrefix="1" applyFill="1"/>
    <xf numFmtId="0" fontId="0" fillId="7" borderId="0" xfId="0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8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14" fontId="0" fillId="0" borderId="10" xfId="0" quotePrefix="1" applyNumberFormat="1" applyBorder="1"/>
    <xf numFmtId="2" fontId="0" fillId="0" borderId="0" xfId="0" applyNumberFormat="1" applyBorder="1"/>
    <xf numFmtId="0" fontId="0" fillId="0" borderId="0" xfId="0" applyBorder="1"/>
    <xf numFmtId="14" fontId="0" fillId="0" borderId="0" xfId="0" applyNumberFormat="1" applyBorder="1"/>
    <xf numFmtId="0" fontId="0" fillId="0" borderId="10" xfId="0" applyBorder="1"/>
    <xf numFmtId="0" fontId="0" fillId="0" borderId="11" xfId="0" applyBorder="1"/>
    <xf numFmtId="14" fontId="0" fillId="3" borderId="12" xfId="0" quotePrefix="1" applyNumberFormat="1" applyFill="1" applyBorder="1"/>
    <xf numFmtId="2" fontId="0" fillId="5" borderId="13" xfId="0" applyNumberFormat="1" applyFill="1" applyBorder="1"/>
    <xf numFmtId="0" fontId="0" fillId="5" borderId="13" xfId="0" applyFill="1" applyBorder="1"/>
    <xf numFmtId="14" fontId="0" fillId="5" borderId="13" xfId="0" applyNumberFormat="1" applyFill="1" applyBorder="1"/>
    <xf numFmtId="0" fontId="0" fillId="0" borderId="7" xfId="0" applyBorder="1"/>
    <xf numFmtId="0" fontId="1" fillId="2" borderId="11" xfId="1" applyFont="1" applyFill="1" applyBorder="1" applyAlignment="1">
      <alignment horizontal="center"/>
    </xf>
    <xf numFmtId="0" fontId="0" fillId="0" borderId="11" xfId="0" quotePrefix="1" applyBorder="1"/>
    <xf numFmtId="0" fontId="0" fillId="0" borderId="14" xfId="0" quotePrefix="1" applyFill="1" applyBorder="1"/>
    <xf numFmtId="0" fontId="1" fillId="2" borderId="0" xfId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6" borderId="0" xfId="1" applyFont="1" applyFill="1" applyBorder="1" applyAlignment="1">
      <alignment horizontal="center"/>
    </xf>
    <xf numFmtId="1" fontId="0" fillId="0" borderId="10" xfId="0" applyNumberFormat="1" applyBorder="1"/>
    <xf numFmtId="1" fontId="0" fillId="5" borderId="12" xfId="0" applyNumberFormat="1" applyFill="1" applyBorder="1"/>
    <xf numFmtId="14" fontId="0" fillId="0" borderId="13" xfId="0" applyNumberFormat="1" applyBorder="1"/>
    <xf numFmtId="0" fontId="0" fillId="0" borderId="14" xfId="0" applyBorder="1"/>
  </cellXfs>
  <cellStyles count="2">
    <cellStyle name="Normal" xfId="0" builtinId="0"/>
    <cellStyle name="Normal_Feuil1" xfId="1" xr:uid="{A0344C9C-C459-47BF-B58A-BBB29D2F0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876300</xdr:colOff>
      <xdr:row>12</xdr:row>
      <xdr:rowOff>133350</xdr:rowOff>
    </xdr:from>
    <xdr:to>
      <xdr:col>40</xdr:col>
      <xdr:colOff>601895</xdr:colOff>
      <xdr:row>26</xdr:row>
      <xdr:rowOff>95617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1CF2DC-C45A-4167-891D-4A1034816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0175" y="2438400"/>
          <a:ext cx="13041545" cy="262926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thieu Manh-Chien Vu" id="{5E1D182B-CB90-4377-B6CF-91B4350DDE2F}" userId="S::mmcvu@cegepadistance.ca::a0e25362-c49d-4225-be4c-f2ea3f3b1c2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1" dT="2022-09-29T13:53:47.76" personId="{5E1D182B-CB90-4377-B6CF-91B4350DDE2F}" id="{82BF1AF8-946C-495F-9697-5E55E6531072}">
    <text>Code du cours pas trouvé dans le menu de vérification du calcul de parcours</text>
  </threadedComment>
  <threadedComment ref="D11" dT="2022-09-29T14:04:53.47" personId="{5E1D182B-CB90-4377-B6CF-91B4350DDE2F}" id="{4618F4F1-1CF3-41FE-93BB-708407B8AF6C}" parentId="{82BF1AF8-946C-495F-9697-5E55E6531072}">
    <text>Est-ce qu'il faut limiter la durée minimum et maximum pour ce stage? Selon le guide, la durée est de 4 à 7 semaines (140h)</text>
  </threadedComment>
  <threadedComment ref="D11" dT="2022-09-29T14:05:26.79" personId="{5E1D182B-CB90-4377-B6CF-91B4350DDE2F}" id="{F2FF0C6D-C6DF-49BD-945A-3B0DE0F45D19}" parentId="{82BF1AF8-946C-495F-9697-5E55E6531072}">
    <text>Dans le diagramme du parcours personnalisé, l'odre des devoirs est inversé</text>
  </threadedComment>
  <threadedComment ref="D11" dT="2022-09-29T14:08:54.52" personId="{5E1D182B-CB90-4377-B6CF-91B4350DDE2F}" id="{70DC18FB-BEAE-4918-8089-FAFE6FCEEFB5}" parentId="{82BF1AF8-946C-495F-9697-5E55E6531072}">
    <text>Les tâches A, B, C sont remplacées par les examens 1, 2, 3. Faut-il une explication la correspondance sur l'interface?</text>
  </threadedComment>
  <threadedComment ref="D11" dT="2022-09-29T15:24:30.57" personId="{5E1D182B-CB90-4377-B6CF-91B4350DDE2F}" id="{3CDA2F65-06AB-4F61-B0E0-95195F4CB68D}" parentId="{82BF1AF8-946C-495F-9697-5E55E6531072}">
    <text>Possible ajouter le nombre d'heure hebdo pour les stages = 20?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F053-B154-46EF-9416-BE3C397B4C7C}">
  <dimension ref="A2:AL12"/>
  <sheetViews>
    <sheetView tabSelected="1" topLeftCell="S1" workbookViewId="0">
      <selection activeCell="AE5" sqref="AE5"/>
    </sheetView>
  </sheetViews>
  <sheetFormatPr baseColWidth="10" defaultColWidth="11.42578125" defaultRowHeight="15" x14ac:dyDescent="0.25"/>
  <cols>
    <col min="2" max="2" width="11.5703125" bestFit="1" customWidth="1"/>
    <col min="4" max="4" width="18.28515625" customWidth="1"/>
    <col min="5" max="5" width="15" bestFit="1" customWidth="1"/>
    <col min="6" max="6" width="11.28515625" bestFit="1" customWidth="1"/>
    <col min="7" max="7" width="12.140625" bestFit="1" customWidth="1"/>
    <col min="8" max="8" width="12.5703125" style="6" bestFit="1" customWidth="1"/>
    <col min="10" max="10" width="14.5703125" bestFit="1" customWidth="1"/>
    <col min="11" max="11" width="11.7109375" style="7" bestFit="1" customWidth="1"/>
    <col min="12" max="12" width="12.140625" style="7" bestFit="1" customWidth="1"/>
    <col min="13" max="13" width="11.28515625" bestFit="1" customWidth="1"/>
    <col min="14" max="14" width="14.42578125" bestFit="1" customWidth="1"/>
    <col min="25" max="25" width="17.28515625" bestFit="1" customWidth="1"/>
    <col min="26" max="26" width="17.28515625" customWidth="1"/>
    <col min="27" max="27" width="16.5703125" bestFit="1" customWidth="1"/>
  </cols>
  <sheetData>
    <row r="2" spans="1:38" x14ac:dyDescent="0.25">
      <c r="A2" s="17" t="s">
        <v>44</v>
      </c>
      <c r="B2" s="17"/>
      <c r="C2" s="17"/>
    </row>
    <row r="3" spans="1:38" x14ac:dyDescent="0.25">
      <c r="A3" s="15" t="s">
        <v>45</v>
      </c>
      <c r="B3" s="15"/>
      <c r="C3" s="15"/>
    </row>
    <row r="4" spans="1:38" x14ac:dyDescent="0.25">
      <c r="A4" s="18" t="s">
        <v>46</v>
      </c>
      <c r="B4" s="18"/>
      <c r="C4" s="18"/>
    </row>
    <row r="7" spans="1:38" ht="15.75" thickBot="1" x14ac:dyDescent="0.3"/>
    <row r="8" spans="1:38" x14ac:dyDescent="0.25">
      <c r="N8" s="21" t="s">
        <v>47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3"/>
      <c r="AA8" s="21" t="s">
        <v>48</v>
      </c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36"/>
    </row>
    <row r="9" spans="1:38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9" t="s">
        <v>7</v>
      </c>
      <c r="I9" s="5" t="s">
        <v>8</v>
      </c>
      <c r="J9" s="5" t="s">
        <v>9</v>
      </c>
      <c r="K9" s="8" t="s">
        <v>10</v>
      </c>
      <c r="L9" s="8" t="s">
        <v>11</v>
      </c>
      <c r="M9" s="42" t="s">
        <v>12</v>
      </c>
      <c r="N9" s="24" t="s">
        <v>13</v>
      </c>
      <c r="O9" s="5" t="s">
        <v>14</v>
      </c>
      <c r="P9" s="5" t="s">
        <v>15</v>
      </c>
      <c r="Q9" s="5" t="s">
        <v>16</v>
      </c>
      <c r="R9" s="5" t="s">
        <v>17</v>
      </c>
      <c r="S9" s="5" t="s">
        <v>18</v>
      </c>
      <c r="T9" s="5" t="s">
        <v>19</v>
      </c>
      <c r="U9" s="5" t="s">
        <v>20</v>
      </c>
      <c r="V9" s="5" t="s">
        <v>21</v>
      </c>
      <c r="W9" s="5" t="s">
        <v>22</v>
      </c>
      <c r="X9" s="5" t="s">
        <v>23</v>
      </c>
      <c r="Y9" s="25" t="s">
        <v>24</v>
      </c>
      <c r="Z9" s="43"/>
      <c r="AA9" s="41" t="s">
        <v>25</v>
      </c>
      <c r="AB9" s="40" t="s">
        <v>26</v>
      </c>
      <c r="AC9" s="40" t="s">
        <v>27</v>
      </c>
      <c r="AD9" s="40" t="s">
        <v>28</v>
      </c>
      <c r="AE9" s="40" t="s">
        <v>29</v>
      </c>
      <c r="AF9" s="40" t="s">
        <v>30</v>
      </c>
      <c r="AG9" s="40" t="s">
        <v>31</v>
      </c>
      <c r="AH9" s="40" t="s">
        <v>32</v>
      </c>
      <c r="AI9" s="40" t="s">
        <v>33</v>
      </c>
      <c r="AJ9" s="40" t="s">
        <v>34</v>
      </c>
      <c r="AK9" s="40" t="s">
        <v>35</v>
      </c>
      <c r="AL9" s="37" t="s">
        <v>24</v>
      </c>
    </row>
    <row r="10" spans="1:38" x14ac:dyDescent="0.25">
      <c r="A10" s="2" t="s">
        <v>36</v>
      </c>
      <c r="B10" s="3">
        <v>200138474</v>
      </c>
      <c r="C10" s="3">
        <v>768923</v>
      </c>
      <c r="D10" s="2" t="s">
        <v>37</v>
      </c>
      <c r="E10" s="4">
        <v>44832</v>
      </c>
      <c r="F10" s="3">
        <v>4</v>
      </c>
      <c r="G10" s="3">
        <v>2</v>
      </c>
      <c r="H10" s="10">
        <v>45014</v>
      </c>
      <c r="I10">
        <v>52.561999999999998</v>
      </c>
      <c r="J10">
        <v>2.09</v>
      </c>
      <c r="K10" s="7">
        <v>20</v>
      </c>
      <c r="L10" s="7">
        <f>60/8</f>
        <v>7.5</v>
      </c>
      <c r="M10">
        <f>I10*L10/K10*J10</f>
        <v>41.195467499999992</v>
      </c>
      <c r="N10" s="44">
        <f ca="1">H10-TODAY()</f>
        <v>127</v>
      </c>
      <c r="O10" s="29">
        <f ca="1">I10*L10/K10+TODAY()</f>
        <v>44906.710749999998</v>
      </c>
      <c r="P10" s="29">
        <f ca="1">I10*L10/K10*0.43+O10</f>
        <v>44915.1863725</v>
      </c>
      <c r="Q10" s="29">
        <f ca="1">I10*L10/K10*0.41+P10</f>
        <v>44923.267780000002</v>
      </c>
      <c r="R10" s="29">
        <f ca="1">I10*L10/K10*0.26+Q10</f>
        <v>44928.392575000005</v>
      </c>
      <c r="S10" s="29"/>
      <c r="T10" s="29"/>
      <c r="U10" s="29"/>
      <c r="V10" s="29">
        <f ca="1">I10*L10/K10*0.26+R10</f>
        <v>44933.517370000009</v>
      </c>
      <c r="W10" s="29">
        <f ca="1">I10*L10/K10*0.07+V10</f>
        <v>44934.897122500006</v>
      </c>
      <c r="X10" s="29"/>
      <c r="Y10" s="38" t="s">
        <v>38</v>
      </c>
      <c r="Z10" s="19"/>
      <c r="AA10" s="26">
        <v>44985</v>
      </c>
      <c r="AB10" s="27">
        <f ca="1">AA10-TODAY()</f>
        <v>98</v>
      </c>
      <c r="AC10" s="28">
        <f ca="1">AB10*2.09/2.43</f>
        <v>84.288065843621396</v>
      </c>
      <c r="AD10" s="28">
        <f ca="1">I10*L10/AC10*2.09</f>
        <v>9.7749229591836713</v>
      </c>
      <c r="AE10" s="29">
        <f ca="1">I10*L10/AD10+TODAY()</f>
        <v>44927.329218106999</v>
      </c>
      <c r="AF10" s="29">
        <f ca="1">I10*L10/AD10*0.43+AE10</f>
        <v>44944.670781893008</v>
      </c>
      <c r="AG10" s="29">
        <f ca="1">I10*L10/AD10*0.41+AF10</f>
        <v>44961.20576131688</v>
      </c>
      <c r="AH10" s="29">
        <f ca="1">I10*L10/AD10*0.26+AG10</f>
        <v>44971.691358024698</v>
      </c>
      <c r="AI10" s="29">
        <f ca="1">I10*L10/AD10*0.26+AH10</f>
        <v>44982.176954732517</v>
      </c>
      <c r="AJ10" s="29">
        <f ca="1">I10*L10/AD10*0.07+AI10</f>
        <v>44985.000000000007</v>
      </c>
      <c r="AK10" s="29"/>
      <c r="AL10" s="38" t="s">
        <v>39</v>
      </c>
    </row>
    <row r="11" spans="1:38" x14ac:dyDescent="0.25">
      <c r="A11" s="2" t="s">
        <v>36</v>
      </c>
      <c r="B11" s="3">
        <v>200138474</v>
      </c>
      <c r="C11" s="3">
        <v>768924</v>
      </c>
      <c r="D11" s="2" t="s">
        <v>40</v>
      </c>
      <c r="E11" s="4">
        <v>44832</v>
      </c>
      <c r="F11" s="3">
        <v>3</v>
      </c>
      <c r="G11" s="3">
        <v>3</v>
      </c>
      <c r="H11" s="10">
        <v>45014</v>
      </c>
      <c r="I11">
        <v>3.72</v>
      </c>
      <c r="J11">
        <v>11.24</v>
      </c>
      <c r="K11" s="7">
        <v>20</v>
      </c>
      <c r="L11" s="7">
        <v>20</v>
      </c>
      <c r="M11">
        <f>I11*L11/K11*J11</f>
        <v>41.812800000000003</v>
      </c>
      <c r="N11" s="44">
        <f ca="1">H11-TODAY()</f>
        <v>127</v>
      </c>
      <c r="O11" s="29">
        <f ca="1">I11*L11/K11+TODAY()</f>
        <v>44890.720000000001</v>
      </c>
      <c r="P11" s="29">
        <f ca="1">I11*L11/K11*1.5+O11</f>
        <v>44896.3</v>
      </c>
      <c r="Q11" s="29">
        <f ca="1">I11*L11/K11*20+P11</f>
        <v>44970.700000000004</v>
      </c>
      <c r="R11" s="29">
        <f ca="1">I11*L11/K11*0.26+Q11</f>
        <v>44971.667200000004</v>
      </c>
      <c r="S11" s="29"/>
      <c r="T11" s="29"/>
      <c r="U11" s="29"/>
      <c r="V11" s="29">
        <f ca="1">I11*L11/K11*4.5+R11</f>
        <v>44988.407200000001</v>
      </c>
      <c r="W11" s="28"/>
      <c r="X11" s="28"/>
      <c r="Y11" s="31"/>
      <c r="Z11" s="20"/>
      <c r="AA11" s="30"/>
      <c r="AB11" s="27"/>
      <c r="AC11" s="28"/>
      <c r="AD11" s="28"/>
      <c r="AE11" s="28"/>
      <c r="AF11" s="28"/>
      <c r="AG11" s="28"/>
      <c r="AH11" s="28"/>
      <c r="AI11" s="28"/>
      <c r="AJ11" s="28"/>
      <c r="AK11" s="28"/>
      <c r="AL11" s="31"/>
    </row>
    <row r="12" spans="1:38" ht="15.75" thickBot="1" x14ac:dyDescent="0.3">
      <c r="A12" s="2" t="s">
        <v>36</v>
      </c>
      <c r="B12" s="11">
        <v>200138474</v>
      </c>
      <c r="C12" s="11">
        <v>768925</v>
      </c>
      <c r="D12" s="12" t="s">
        <v>41</v>
      </c>
      <c r="E12" s="13">
        <v>44832</v>
      </c>
      <c r="F12" s="11">
        <v>4</v>
      </c>
      <c r="G12" s="11">
        <v>3</v>
      </c>
      <c r="H12" s="14">
        <v>45014</v>
      </c>
      <c r="I12" s="15">
        <v>63</v>
      </c>
      <c r="J12" s="15">
        <v>2.86</v>
      </c>
      <c r="K12" s="16">
        <v>20</v>
      </c>
      <c r="L12" s="16">
        <v>6</v>
      </c>
      <c r="M12" s="15">
        <f>I12*L12/K12*J12</f>
        <v>54.053999999999995</v>
      </c>
      <c r="N12" s="45">
        <f ca="1">H12-TODAY()</f>
        <v>127</v>
      </c>
      <c r="O12" s="35">
        <f ca="1">I12*L12/K12+TODAY()</f>
        <v>44905.9</v>
      </c>
      <c r="P12" s="35">
        <f ca="1">I12*L12/K12*0.8+O12</f>
        <v>44921.020000000004</v>
      </c>
      <c r="Q12" s="35">
        <f ca="1">I12*L12/K12*0.6+P12</f>
        <v>44932.36</v>
      </c>
      <c r="R12" s="35">
        <f ca="1">I12*L12/K12*0.46+Q12</f>
        <v>44941.054000000004</v>
      </c>
      <c r="S12" s="46"/>
      <c r="T12" s="46"/>
      <c r="U12" s="46"/>
      <c r="V12" s="35">
        <f ca="1">I12*L12/K12*0.55+R12</f>
        <v>44951.449000000001</v>
      </c>
      <c r="W12" s="35">
        <f ca="1">I12*L12/K12*0.4+V12</f>
        <v>44959.008999999998</v>
      </c>
      <c r="X12" s="35">
        <f ca="1">I12*L12/K12*0.3+W12</f>
        <v>44964.678999999996</v>
      </c>
      <c r="Y12" s="47" t="s">
        <v>42</v>
      </c>
      <c r="Z12" s="20"/>
      <c r="AA12" s="32">
        <v>45016</v>
      </c>
      <c r="AB12" s="33">
        <f ca="1">AA12-TODAY()</f>
        <v>129</v>
      </c>
      <c r="AC12" s="34">
        <f ca="1">AB12*2.86/4.11</f>
        <v>89.766423357664223</v>
      </c>
      <c r="AD12" s="34">
        <f ca="1">I12*L12/AC12*J12</f>
        <v>12.04325581395349</v>
      </c>
      <c r="AE12" s="35">
        <f ca="1">I12*L12/AD12+TODAY()</f>
        <v>44918.386861313869</v>
      </c>
      <c r="AF12" s="35">
        <f ca="1">I12*L12/AD12*0.8+AE12</f>
        <v>44943.496350364963</v>
      </c>
      <c r="AG12" s="35">
        <f ca="1">I12*L12/AD12*0.6+AF12</f>
        <v>44962.328467153282</v>
      </c>
      <c r="AH12" s="35">
        <f ca="1">I12*L12/AD12*0.46+AG12</f>
        <v>44976.766423357658</v>
      </c>
      <c r="AI12" s="35">
        <f ca="1">I12*L12/AD12*0.55+AH12</f>
        <v>44994.029197080286</v>
      </c>
      <c r="AJ12" s="35">
        <f ca="1">I12*L12/AD12*0.4+AI12</f>
        <v>45006.583941605837</v>
      </c>
      <c r="AK12" s="35">
        <f ca="1">I12*L12/AD12*0.3+AJ12</f>
        <v>45016</v>
      </c>
      <c r="AL12" s="39" t="s">
        <v>43</v>
      </c>
    </row>
  </sheetData>
  <mergeCells count="2">
    <mergeCell ref="N8:Y8"/>
    <mergeCell ref="AA8:AK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Guay</dc:creator>
  <cp:keywords/>
  <dc:description/>
  <cp:lastModifiedBy>Maëlle Beauchemin-Coulombe</cp:lastModifiedBy>
  <cp:revision/>
  <dcterms:created xsi:type="dcterms:W3CDTF">2022-09-27T17:39:24Z</dcterms:created>
  <dcterms:modified xsi:type="dcterms:W3CDTF">2022-11-22T16:22:21Z</dcterms:modified>
  <cp:category/>
  <cp:contentStatus/>
</cp:coreProperties>
</file>